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 Paczowska\Desktop\"/>
    </mc:Choice>
  </mc:AlternateContent>
  <bookViews>
    <workbookView xWindow="480" yWindow="285" windowWidth="20730" windowHeight="11700" firstSheet="3" activeTab="3"/>
  </bookViews>
  <sheets>
    <sheet name="jednostkowy" sheetId="1" state="hidden" r:id="rId1"/>
    <sheet name="skonsolidowany" sheetId="4" state="hidden" r:id="rId2"/>
    <sheet name="Arkusz3" sheetId="3" state="hidden" r:id="rId3"/>
    <sheet name="I półr.2017-skonsol." sheetId="6" r:id="rId4"/>
  </sheets>
  <definedNames>
    <definedName name="_xlnm.Print_Area" localSheetId="2">Arkusz3!$A$18:$F$36</definedName>
    <definedName name="_xlnm.Print_Area" localSheetId="1">skonsolidowany!$A$1:$I$23</definedName>
  </definedNames>
  <calcPr calcId="152511"/>
</workbook>
</file>

<file path=xl/calcChain.xml><?xml version="1.0" encoding="utf-8"?>
<calcChain xmlns="http://schemas.openxmlformats.org/spreadsheetml/2006/main">
  <c r="D5" i="4" l="1"/>
  <c r="C23" i="3" l="1"/>
  <c r="C22" i="3" l="1"/>
  <c r="B33" i="3"/>
  <c r="D20" i="3"/>
  <c r="D32" i="3" s="1"/>
  <c r="E20" i="3"/>
  <c r="C26" i="3"/>
  <c r="D26" i="3"/>
  <c r="E26" i="3"/>
  <c r="C29" i="3"/>
  <c r="D29" i="3"/>
  <c r="E29" i="3"/>
  <c r="B23" i="3"/>
  <c r="E32" i="3" l="1"/>
  <c r="C20" i="3"/>
  <c r="C32" i="3" s="1"/>
  <c r="B22" i="3" l="1"/>
  <c r="B29" i="3"/>
  <c r="B26" i="3"/>
  <c r="V4" i="3"/>
  <c r="V3" i="3"/>
  <c r="V5" i="3"/>
  <c r="B32" i="3" l="1"/>
  <c r="B20" i="3"/>
  <c r="C5" i="3"/>
  <c r="B15" i="3"/>
  <c r="B14" i="3"/>
  <c r="B5" i="3" l="1"/>
  <c r="B13" i="3" l="1"/>
  <c r="D9" i="4" l="1"/>
  <c r="H9" i="4" s="1"/>
  <c r="E8" i="4"/>
  <c r="E9" i="4"/>
  <c r="C8" i="4"/>
  <c r="G8" i="4" s="1"/>
  <c r="C9" i="4"/>
  <c r="B9" i="4"/>
  <c r="F9" i="4" s="1"/>
  <c r="B8" i="4"/>
  <c r="F8" i="4" s="1"/>
  <c r="D8" i="4"/>
  <c r="D7" i="4"/>
  <c r="H7" i="4" s="1"/>
  <c r="D4" i="4"/>
  <c r="D3" i="4"/>
  <c r="D6" i="4"/>
  <c r="H6" i="4" s="1"/>
  <c r="I7" i="4"/>
  <c r="G7" i="4"/>
  <c r="F7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E15" i="4"/>
  <c r="D15" i="4"/>
  <c r="E14" i="4"/>
  <c r="D14" i="4"/>
  <c r="E13" i="4"/>
  <c r="D13" i="4"/>
  <c r="E12" i="4"/>
  <c r="D12" i="4"/>
  <c r="I9" i="4"/>
  <c r="G9" i="4"/>
  <c r="I6" i="4"/>
  <c r="G6" i="4"/>
  <c r="I5" i="4"/>
  <c r="H5" i="4"/>
  <c r="G5" i="4"/>
  <c r="F5" i="4"/>
  <c r="I4" i="4"/>
  <c r="H4" i="4"/>
  <c r="G4" i="4"/>
  <c r="F4" i="4"/>
  <c r="I3" i="4"/>
  <c r="H3" i="4"/>
  <c r="G3" i="4"/>
  <c r="F3" i="4"/>
  <c r="I2" i="4"/>
  <c r="H2" i="4"/>
  <c r="G2" i="4"/>
  <c r="F2" i="4"/>
  <c r="H8" i="4"/>
  <c r="I8" i="4"/>
  <c r="B21" i="1"/>
  <c r="E6" i="1"/>
  <c r="D6" i="1"/>
  <c r="H6" i="1" s="1"/>
  <c r="C6" i="1"/>
  <c r="E7" i="1"/>
  <c r="I7" i="1"/>
  <c r="D7" i="1"/>
  <c r="D8" i="1" s="1"/>
  <c r="H8" i="1" s="1"/>
  <c r="E8" i="1"/>
  <c r="I8" i="1" s="1"/>
  <c r="C8" i="1"/>
  <c r="G8" i="1" s="1"/>
  <c r="C7" i="1"/>
  <c r="B7" i="1"/>
  <c r="F7" i="1"/>
  <c r="B6" i="1"/>
  <c r="F6" i="1" s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E14" i="1"/>
  <c r="D14" i="1"/>
  <c r="E13" i="1"/>
  <c r="D13" i="1"/>
  <c r="E12" i="1"/>
  <c r="D12" i="1"/>
  <c r="E11" i="1"/>
  <c r="D11" i="1"/>
  <c r="G7" i="1"/>
  <c r="I6" i="1"/>
  <c r="G6" i="1"/>
  <c r="I5" i="1"/>
  <c r="H5" i="1"/>
  <c r="G5" i="1"/>
  <c r="F5" i="1"/>
  <c r="I4" i="1"/>
  <c r="H4" i="1"/>
  <c r="G4" i="1"/>
  <c r="F4" i="1"/>
  <c r="I3" i="1"/>
  <c r="H3" i="1"/>
  <c r="G3" i="1"/>
  <c r="F3" i="1"/>
  <c r="I2" i="1"/>
  <c r="H2" i="1"/>
  <c r="G2" i="1"/>
  <c r="F2" i="1"/>
  <c r="B8" i="1"/>
  <c r="F8" i="1" s="1"/>
  <c r="H7" i="1" l="1"/>
  <c r="F6" i="4"/>
</calcChain>
</file>

<file path=xl/sharedStrings.xml><?xml version="1.0" encoding="utf-8"?>
<sst xmlns="http://schemas.openxmlformats.org/spreadsheetml/2006/main" count="242" uniqueCount="81">
  <si>
    <t>Przychody ze sprzedaży</t>
  </si>
  <si>
    <t>Zysk (strata) z działalności operacyjnej</t>
  </si>
  <si>
    <t>Zysk (strata) przed opodatkowaniem</t>
  </si>
  <si>
    <t>ZYSK (STRATA) NETTO</t>
  </si>
  <si>
    <t>Zysk (strata) netto przypadający akcjonariuszom podmiotu dominującego</t>
  </si>
  <si>
    <t>Zysk na akcję (PLN; EUR)</t>
  </si>
  <si>
    <t>Rozwodniony zysk na akcję (PLN; EUR)</t>
  </si>
  <si>
    <t>Średni kurs PLN / EUR w okresie</t>
  </si>
  <si>
    <t>x</t>
  </si>
  <si>
    <t>Środki pieniężne netto z działalności operacyjnej</t>
  </si>
  <si>
    <t>Środki pieniężne netto z działalności inwestycyjnej</t>
  </si>
  <si>
    <t>Środki pieniężne netto z działalności finansowej</t>
  </si>
  <si>
    <t>Zmiana netto stanu środków pieniężnych i ich ekwiwalentów</t>
  </si>
  <si>
    <t>Aktywa</t>
  </si>
  <si>
    <t>Zobowiązania długoterminowe</t>
  </si>
  <si>
    <t>Zobowiązania krótkoterminowe</t>
  </si>
  <si>
    <t>Kapitał własny</t>
  </si>
  <si>
    <t>Kapitał własny przypadający akcjonariuszom jednostki dominującej</t>
  </si>
  <si>
    <t>Kurs PLN / EUR na koniec okresu</t>
  </si>
  <si>
    <t>JEDNOSTKOWY RACHUNEK PRZEPŁYWÓW PIENIĘŻNYCH</t>
  </si>
  <si>
    <t>Zysk (strata) netto przypadający akcjonariuszom / udziałowcom nieposiadającym kontroli</t>
  </si>
  <si>
    <t>SKONSOLIDOWANY RACHUNEK ZYSKÓW I STRAT</t>
  </si>
  <si>
    <t>SKONSOLIDOWANY RACHUNEK PRZEPŁYWÓW PIENIĘŻNYCH</t>
  </si>
  <si>
    <t>SKONSOLIDOWANA SPRAWOZDANIE Z SYTUACJI FINANSOWEJ</t>
  </si>
  <si>
    <t>RACHUNEK ZYSKÓW I STRAT</t>
  </si>
  <si>
    <t>01.01-30.06.2017</t>
  </si>
  <si>
    <t>01.01-30.06.2016</t>
  </si>
  <si>
    <t>01.04-30.06.2017</t>
  </si>
  <si>
    <t>01.04-30.06.2016</t>
  </si>
  <si>
    <t>SPRAWOZDANIE Z SYTUACJI FINANSOWEJ</t>
  </si>
  <si>
    <t>na 30.06.2017</t>
  </si>
  <si>
    <t>na 31.12.2016</t>
  </si>
  <si>
    <t>na 30.06.2016</t>
  </si>
  <si>
    <t>-</t>
  </si>
  <si>
    <t>AKTYWA FINANSOWE</t>
  </si>
  <si>
    <t>Wartość bilansowa</t>
  </si>
  <si>
    <t>Wartość godziwa</t>
  </si>
  <si>
    <t>Maksymalne narażenie na ryzyko kredytowe *</t>
  </si>
  <si>
    <t>Kategoria instrumentu finansowego</t>
  </si>
  <si>
    <t>30.06.2017</t>
  </si>
  <si>
    <t>31.12.2016</t>
  </si>
  <si>
    <t>Aktywa finansowe dostępne do sprzedaży (długoterminowe), w tym:</t>
  </si>
  <si>
    <t>Pozostałe aktywa finansowe (długoterminowe)</t>
  </si>
  <si>
    <t>Należności z tytułu dostaw i usług oraz pozostałe należności</t>
  </si>
  <si>
    <t xml:space="preserve">Należności i pożyczki </t>
  </si>
  <si>
    <t>Aktywa finansowe dostępne do sprzedaży (krótkoterminowe)</t>
  </si>
  <si>
    <t>Aktywa finansowe wycenione w wartości godziwej przez wynik finansowy, w tym:</t>
  </si>
  <si>
    <t>Aktywa finansowe wycenione w wartości godziwej przez wynik finansowy</t>
  </si>
  <si>
    <t>- aktywny rynek regulowany</t>
  </si>
  <si>
    <t>-nienotowane na rynku regulowanym</t>
  </si>
  <si>
    <t>- nienotowane na rynku regulowanym</t>
  </si>
  <si>
    <t>Pochodne instrumenty  wykorzystywane w rachunkowości zabezpieczeń</t>
  </si>
  <si>
    <t>Pozostałe aktywa finansowe (krótkoterminowe)</t>
  </si>
  <si>
    <t>Środki pieniężne i ich ekwiwalenty, w tym:</t>
  </si>
  <si>
    <t xml:space="preserve">środki na rachunkach bankowych </t>
  </si>
  <si>
    <t>środki pieniężne w kasie</t>
  </si>
  <si>
    <t xml:space="preserve"> lokaty</t>
  </si>
  <si>
    <t>- </t>
  </si>
  <si>
    <t xml:space="preserve"> Środki pieniężne w kasie</t>
  </si>
  <si>
    <t>X</t>
  </si>
  <si>
    <t xml:space="preserve"> Środki pieniężne na rachunkach bankowych</t>
  </si>
  <si>
    <t xml:space="preserve"> Inne środki pieniężne</t>
  </si>
  <si>
    <t>ZOBOWIĄZANIA FINANSOWE</t>
  </si>
  <si>
    <t>Oprocentowane kredyty bankowe i pożyczki, w tym:</t>
  </si>
  <si>
    <t xml:space="preserve">Pozostałe zobowiązania finansowe </t>
  </si>
  <si>
    <t>- długoterminowe oprocentowane wg zmiennej stopy procentowej*</t>
  </si>
  <si>
    <t>- długoterminowe oprocentowane wg stałej stopy procentowej</t>
  </si>
  <si>
    <t>- kredyt bankowy (krótkoterminowy)</t>
  </si>
  <si>
    <t xml:space="preserve"> - kredyt w rachunku bieżącym (krótkoterminowy)</t>
  </si>
  <si>
    <t xml:space="preserve"> - pozostałe - krótkoterminowe</t>
  </si>
  <si>
    <t>Pozostałe zobowiązania (długoterminowe), w tym:</t>
  </si>
  <si>
    <t xml:space="preserve">  - dłużne papiery wartościowe (obligacje)</t>
  </si>
  <si>
    <t>Pozostałe zobowiązania (krótkoterminowe), w tym:</t>
  </si>
  <si>
    <t xml:space="preserve">  - dłużne papiery wartościowe (odsetki od obligacji)</t>
  </si>
  <si>
    <t>Zobowiązania z tytułu dostaw i usług oraz pozostałe zobowiązania</t>
  </si>
  <si>
    <t>Zobowiązania finansowe, w tym:</t>
  </si>
  <si>
    <t xml:space="preserve"> - pochodne instrumenty finansowe</t>
  </si>
  <si>
    <t xml:space="preserve"> - inne zobowiązania finansowe wyceniane w wartości godziwej przez wynik finansowy</t>
  </si>
  <si>
    <t xml:space="preserve"> - pochodne instrumenty finansowe wykorzystywane w rachunkowości zabezpieczeń </t>
  </si>
  <si>
    <t xml:space="preserve">  - zobowiązania z tytułu leasingu finansowego i umów dzierżawy z opcją  zakupu</t>
  </si>
  <si>
    <t xml:space="preserve">  - zobowiązania z tytułu leasingu finansowego i umów dzierżawy z opcją  zakupu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</si>
</sst>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7.5"/>
      <color rgb="FF1F497D"/>
      <name val="Calibri Light"/>
      <family val="2"/>
      <charset val="238"/>
    </font>
    <font>
      <sz val="7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  <font>
      <sz val="7.5"/>
      <color rgb="FF1F497D"/>
      <name val="Calibri Light"/>
      <family val="2"/>
      <charset val="238"/>
    </font>
    <font>
      <b/>
      <sz val="8"/>
      <color rgb="FF1F497D"/>
      <name val="Calibri Light"/>
      <family val="2"/>
      <charset val="238"/>
    </font>
    <font>
      <sz val="8"/>
      <color rgb="FF1F497D"/>
      <name val="Cambria"/>
      <family val="1"/>
      <charset val="238"/>
    </font>
    <font>
      <b/>
      <sz val="8"/>
      <color rgb="FF1F497D"/>
      <name val="Cambria"/>
      <family val="1"/>
      <charset val="238"/>
    </font>
    <font>
      <b/>
      <sz val="8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1F497D"/>
      </top>
      <bottom style="medium">
        <color rgb="FFBFBFBF"/>
      </bottom>
      <diagonal/>
    </border>
    <border>
      <left/>
      <right style="mediumDashed">
        <color rgb="FFBFBFBF"/>
      </right>
      <top style="medium">
        <color rgb="FF1F497D"/>
      </top>
      <bottom style="medium">
        <color rgb="FFBFBFBF"/>
      </bottom>
      <diagonal/>
    </border>
    <border>
      <left/>
      <right style="mediumDashed">
        <color rgb="FFBFBFBF"/>
      </right>
      <top/>
      <bottom style="medium">
        <color rgb="FF1F497D"/>
      </bottom>
      <diagonal/>
    </border>
    <border>
      <left/>
      <right/>
      <top/>
      <bottom style="medium">
        <color rgb="FF1F497D"/>
      </bottom>
      <diagonal/>
    </border>
    <border>
      <left/>
      <right/>
      <top/>
      <bottom style="medium">
        <color rgb="FFBFBFBF"/>
      </bottom>
      <diagonal/>
    </border>
    <border>
      <left/>
      <right style="mediumDashed">
        <color rgb="FFBFBFBF"/>
      </right>
      <top/>
      <bottom style="medium">
        <color rgb="FFBFBFBF"/>
      </bottom>
      <diagonal/>
    </border>
    <border>
      <left/>
      <right/>
      <top style="medium">
        <color rgb="FF1F497D"/>
      </top>
      <bottom/>
      <diagonal/>
    </border>
    <border>
      <left style="mediumDashed">
        <color rgb="FFBFBFBF"/>
      </left>
      <right/>
      <top style="medium">
        <color rgb="FFBFBFBF"/>
      </top>
      <bottom style="medium">
        <color theme="3"/>
      </bottom>
      <diagonal/>
    </border>
    <border>
      <left/>
      <right style="mediumDashed">
        <color rgb="FFBFBFBF"/>
      </right>
      <top style="medium">
        <color rgb="FFBFBFBF"/>
      </top>
      <bottom style="medium">
        <color theme="3"/>
      </bottom>
      <diagonal/>
    </border>
    <border>
      <left/>
      <right/>
      <top style="medium">
        <color rgb="FFBFBFBF"/>
      </top>
      <bottom style="medium">
        <color theme="3"/>
      </bottom>
      <diagonal/>
    </border>
    <border>
      <left/>
      <right style="mediumDashed">
        <color rgb="FFBFBFBF"/>
      </right>
      <top style="medium">
        <color rgb="FF1F497D"/>
      </top>
      <bottom style="medium">
        <color theme="0" tint="-0.24994659260841701"/>
      </bottom>
      <diagonal/>
    </border>
    <border>
      <left/>
      <right/>
      <top style="medium">
        <color rgb="FF1F497D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F497D"/>
      </top>
      <bottom style="medium">
        <color rgb="FF999999"/>
      </bottom>
      <diagonal/>
    </border>
    <border>
      <left/>
      <right/>
      <top/>
      <bottom style="medium">
        <color rgb="FF999999"/>
      </bottom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3" borderId="6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3" fillId="0" borderId="0" xfId="0" applyFont="1"/>
    <xf numFmtId="3" fontId="3" fillId="3" borderId="10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12" fillId="0" borderId="13" xfId="0" applyFont="1" applyFill="1" applyBorder="1" applyAlignment="1">
      <alignment vertical="center" wrapText="1"/>
    </xf>
    <xf numFmtId="4" fontId="12" fillId="0" borderId="14" xfId="0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vertical="center" wrapText="1"/>
    </xf>
    <xf numFmtId="4" fontId="12" fillId="0" borderId="16" xfId="0" applyNumberFormat="1" applyFont="1" applyFill="1" applyBorder="1" applyAlignment="1">
      <alignment horizontal="center"/>
    </xf>
    <xf numFmtId="0" fontId="12" fillId="0" borderId="17" xfId="0" applyFont="1" applyFill="1" applyBorder="1" applyAlignment="1">
      <alignment vertical="center" wrapText="1"/>
    </xf>
    <xf numFmtId="4" fontId="12" fillId="0" borderId="18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3" fontId="1" fillId="0" borderId="20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Normal="100" zoomScaleSheetLayoutView="100" workbookViewId="0">
      <selection sqref="A1:I1048576"/>
    </sheetView>
  </sheetViews>
  <sheetFormatPr defaultRowHeight="15" x14ac:dyDescent="0.25"/>
  <cols>
    <col min="1" max="1" width="47.28515625" customWidth="1"/>
    <col min="2" max="5" width="12.28515625" customWidth="1"/>
    <col min="6" max="9" width="11.5703125" customWidth="1"/>
  </cols>
  <sheetData>
    <row r="1" spans="1:9" ht="15.75" thickBot="1" x14ac:dyDescent="0.3">
      <c r="A1" s="22" t="s">
        <v>24</v>
      </c>
      <c r="B1" s="19" t="s">
        <v>25</v>
      </c>
      <c r="C1" s="19" t="s">
        <v>26</v>
      </c>
      <c r="D1" s="19" t="s">
        <v>27</v>
      </c>
      <c r="E1" s="1" t="s">
        <v>28</v>
      </c>
      <c r="F1" s="19" t="s">
        <v>25</v>
      </c>
      <c r="G1" s="19" t="s">
        <v>26</v>
      </c>
      <c r="H1" s="19" t="s">
        <v>27</v>
      </c>
      <c r="I1" s="19" t="s">
        <v>28</v>
      </c>
    </row>
    <row r="2" spans="1:9" ht="15.75" thickBot="1" x14ac:dyDescent="0.3">
      <c r="A2" s="2" t="s">
        <v>0</v>
      </c>
      <c r="B2" s="12">
        <v>35662.010670000003</v>
      </c>
      <c r="C2" s="12">
        <v>31170</v>
      </c>
      <c r="D2" s="12">
        <v>16918.632799999999</v>
      </c>
      <c r="E2" s="3">
        <v>15015</v>
      </c>
      <c r="F2" s="12">
        <f>B2/$F$9</f>
        <v>8396.197831614636</v>
      </c>
      <c r="G2" s="12">
        <f>C2/$G$9</f>
        <v>7115.6260700833245</v>
      </c>
      <c r="H2" s="12">
        <f>D2/$H$9</f>
        <v>4022.7864089212258</v>
      </c>
      <c r="I2" s="12">
        <f>E2/$I$9</f>
        <v>3408.5491816303829</v>
      </c>
    </row>
    <row r="3" spans="1:9" ht="15.75" thickBot="1" x14ac:dyDescent="0.3">
      <c r="A3" s="2" t="s">
        <v>1</v>
      </c>
      <c r="B3" s="12">
        <v>2495.8442399999999</v>
      </c>
      <c r="C3" s="12">
        <v>6406</v>
      </c>
      <c r="D3" s="12">
        <v>207.54064</v>
      </c>
      <c r="E3" s="3">
        <v>2112</v>
      </c>
      <c r="F3" s="12">
        <f t="shared" ref="F3:F8" si="0">B3/$F$9</f>
        <v>587.61695154682866</v>
      </c>
      <c r="G3" s="12">
        <f t="shared" ref="G3:G8" si="1">C3/$G$9</f>
        <v>1462.3901381120877</v>
      </c>
      <c r="H3" s="12">
        <f t="shared" ref="H3:H8" si="2">D3/$H$9</f>
        <v>49.347466533514037</v>
      </c>
      <c r="I3" s="12">
        <f t="shared" ref="I3:I8" si="3">E3/$I$9</f>
        <v>479.44428049306487</v>
      </c>
    </row>
    <row r="4" spans="1:9" ht="15.75" thickBot="1" x14ac:dyDescent="0.3">
      <c r="A4" s="23" t="s">
        <v>2</v>
      </c>
      <c r="B4" s="4">
        <v>847.24042999999995</v>
      </c>
      <c r="C4" s="4">
        <v>6237</v>
      </c>
      <c r="D4" s="4">
        <v>-921.45174999999995</v>
      </c>
      <c r="E4" s="5">
        <v>1999</v>
      </c>
      <c r="F4" s="4">
        <f t="shared" si="0"/>
        <v>199.4727197815134</v>
      </c>
      <c r="G4" s="4">
        <f t="shared" si="1"/>
        <v>1423.8100673439105</v>
      </c>
      <c r="H4" s="4">
        <f t="shared" si="2"/>
        <v>-219.09592933399907</v>
      </c>
      <c r="I4" s="4">
        <f t="shared" si="3"/>
        <v>453.79219540986583</v>
      </c>
    </row>
    <row r="5" spans="1:9" ht="15.75" thickBot="1" x14ac:dyDescent="0.3">
      <c r="A5" s="6" t="s">
        <v>3</v>
      </c>
      <c r="B5" s="24">
        <v>114.81656</v>
      </c>
      <c r="C5" s="24">
        <v>9614</v>
      </c>
      <c r="D5" s="24">
        <v>-1232</v>
      </c>
      <c r="E5" s="25">
        <v>6412</v>
      </c>
      <c r="F5" s="24">
        <f t="shared" si="0"/>
        <v>27.032198521448414</v>
      </c>
      <c r="G5" s="24">
        <f t="shared" si="1"/>
        <v>2194.7266293802081</v>
      </c>
      <c r="H5" s="24">
        <f t="shared" si="2"/>
        <v>-292.93577763511422</v>
      </c>
      <c r="I5" s="24">
        <f t="shared" si="3"/>
        <v>1455.5855712696648</v>
      </c>
    </row>
    <row r="6" spans="1:9" ht="15.75" thickBot="1" x14ac:dyDescent="0.3">
      <c r="A6" s="2" t="s">
        <v>4</v>
      </c>
      <c r="B6" s="12">
        <f>B5</f>
        <v>114.81656</v>
      </c>
      <c r="C6" s="12">
        <f t="shared" ref="C6:E6" si="4">C5</f>
        <v>9614</v>
      </c>
      <c r="D6" s="12">
        <f t="shared" si="4"/>
        <v>-1232</v>
      </c>
      <c r="E6" s="3">
        <f t="shared" si="4"/>
        <v>6412</v>
      </c>
      <c r="F6" s="12">
        <f t="shared" si="0"/>
        <v>27.032198521448414</v>
      </c>
      <c r="G6" s="12">
        <f t="shared" si="1"/>
        <v>2194.7266293802081</v>
      </c>
      <c r="H6" s="12">
        <f t="shared" si="2"/>
        <v>-292.93577763511422</v>
      </c>
      <c r="I6" s="12">
        <f t="shared" si="3"/>
        <v>1455.5855712696648</v>
      </c>
    </row>
    <row r="7" spans="1:9" ht="15.75" thickBot="1" x14ac:dyDescent="0.3">
      <c r="A7" s="2" t="s">
        <v>5</v>
      </c>
      <c r="B7" s="18">
        <f>B5/5600</f>
        <v>2.0502957142857142E-2</v>
      </c>
      <c r="C7" s="18">
        <f>C5/5600</f>
        <v>1.7167857142857144</v>
      </c>
      <c r="D7" s="18">
        <f>D5/5600</f>
        <v>-0.22</v>
      </c>
      <c r="E7" s="9">
        <f>E5/5600</f>
        <v>1.145</v>
      </c>
      <c r="F7" s="18">
        <f t="shared" si="0"/>
        <v>4.8271783074015024E-3</v>
      </c>
      <c r="G7" s="18">
        <f t="shared" si="1"/>
        <v>0.39191546953217998</v>
      </c>
      <c r="H7" s="18">
        <f t="shared" si="2"/>
        <v>-5.2309960291984682E-2</v>
      </c>
      <c r="I7" s="18">
        <f t="shared" si="3"/>
        <v>0.25992599486958301</v>
      </c>
    </row>
    <row r="8" spans="1:9" ht="15.75" thickBot="1" x14ac:dyDescent="0.3">
      <c r="A8" s="23" t="s">
        <v>6</v>
      </c>
      <c r="B8" s="26">
        <f>B7</f>
        <v>2.0502957142857142E-2</v>
      </c>
      <c r="C8" s="26">
        <f t="shared" ref="C8:E8" si="5">C7</f>
        <v>1.7167857142857144</v>
      </c>
      <c r="D8" s="26">
        <f t="shared" si="5"/>
        <v>-0.22</v>
      </c>
      <c r="E8" s="28">
        <f t="shared" si="5"/>
        <v>1.145</v>
      </c>
      <c r="F8" s="26">
        <f t="shared" si="0"/>
        <v>4.8271783074015024E-3</v>
      </c>
      <c r="G8" s="26">
        <f t="shared" si="1"/>
        <v>0.39191546953217998</v>
      </c>
      <c r="H8" s="26">
        <f t="shared" si="2"/>
        <v>-5.2309960291984682E-2</v>
      </c>
      <c r="I8" s="26">
        <f t="shared" si="3"/>
        <v>0.25992599486958301</v>
      </c>
    </row>
    <row r="9" spans="1:9" ht="15.75" thickBot="1" x14ac:dyDescent="0.3">
      <c r="A9" s="13" t="s">
        <v>7</v>
      </c>
      <c r="B9" s="14" t="s">
        <v>8</v>
      </c>
      <c r="C9" s="14" t="s">
        <v>8</v>
      </c>
      <c r="D9" s="14" t="s">
        <v>8</v>
      </c>
      <c r="E9" s="7" t="s">
        <v>8</v>
      </c>
      <c r="F9" s="15">
        <v>4.2473999999999998</v>
      </c>
      <c r="G9" s="15">
        <v>4.3804999999999996</v>
      </c>
      <c r="H9" s="15">
        <v>4.2057000000000002</v>
      </c>
      <c r="I9" s="15">
        <v>4.4051</v>
      </c>
    </row>
    <row r="10" spans="1:9" ht="15.75" thickBot="1" x14ac:dyDescent="0.3">
      <c r="A10" s="11" t="s">
        <v>19</v>
      </c>
      <c r="B10" s="19" t="s">
        <v>25</v>
      </c>
      <c r="C10" s="1" t="s">
        <v>26</v>
      </c>
      <c r="D10" s="19" t="s">
        <v>25</v>
      </c>
      <c r="E10" s="19" t="s">
        <v>26</v>
      </c>
    </row>
    <row r="11" spans="1:9" ht="15.75" thickBot="1" x14ac:dyDescent="0.3">
      <c r="A11" s="16" t="s">
        <v>9</v>
      </c>
      <c r="B11" s="12">
        <v>-1404</v>
      </c>
      <c r="C11" s="3">
        <v>4527</v>
      </c>
      <c r="D11" s="12">
        <f>B11/$D$15</f>
        <v>-330.55516315863827</v>
      </c>
      <c r="E11" s="12">
        <f>C11/$E$15</f>
        <v>1033.4436708138342</v>
      </c>
    </row>
    <row r="12" spans="1:9" ht="15.75" thickBot="1" x14ac:dyDescent="0.3">
      <c r="A12" s="16" t="s">
        <v>10</v>
      </c>
      <c r="B12" s="12">
        <v>-26029</v>
      </c>
      <c r="C12" s="3">
        <v>-11404</v>
      </c>
      <c r="D12" s="12">
        <f t="shared" ref="D12:D14" si="6">B12/$D$15</f>
        <v>-6128.2196167066913</v>
      </c>
      <c r="E12" s="12">
        <f t="shared" ref="E12:E14" si="7">C12/$E$15</f>
        <v>-2603.3557813035045</v>
      </c>
    </row>
    <row r="13" spans="1:9" ht="15.75" thickBot="1" x14ac:dyDescent="0.3">
      <c r="A13" s="16" t="s">
        <v>11</v>
      </c>
      <c r="B13" s="12">
        <v>32492</v>
      </c>
      <c r="C13" s="3">
        <v>9639</v>
      </c>
      <c r="D13" s="12">
        <f t="shared" si="6"/>
        <v>7649.8563827282578</v>
      </c>
      <c r="E13" s="12">
        <f t="shared" si="7"/>
        <v>2200.4337404405892</v>
      </c>
    </row>
    <row r="14" spans="1:9" ht="15.75" thickBot="1" x14ac:dyDescent="0.3">
      <c r="A14" s="8" t="s">
        <v>12</v>
      </c>
      <c r="B14" s="4">
        <v>5059</v>
      </c>
      <c r="C14" s="5">
        <v>2762</v>
      </c>
      <c r="D14" s="10">
        <f t="shared" si="6"/>
        <v>1191.0816028629279</v>
      </c>
      <c r="E14" s="4">
        <f t="shared" si="7"/>
        <v>630.52162995091885</v>
      </c>
    </row>
    <row r="15" spans="1:9" ht="15.75" thickBot="1" x14ac:dyDescent="0.3">
      <c r="A15" s="17" t="s">
        <v>7</v>
      </c>
      <c r="B15" s="14" t="s">
        <v>8</v>
      </c>
      <c r="C15" s="7" t="s">
        <v>8</v>
      </c>
      <c r="D15" s="15">
        <v>4.2473999999999998</v>
      </c>
      <c r="E15" s="15">
        <v>4.3804999999999996</v>
      </c>
    </row>
    <row r="16" spans="1:9" ht="15.75" thickBot="1" x14ac:dyDescent="0.3">
      <c r="A16" s="11" t="s">
        <v>29</v>
      </c>
      <c r="B16" s="19" t="s">
        <v>30</v>
      </c>
      <c r="C16" s="20" t="s">
        <v>31</v>
      </c>
      <c r="D16" s="1" t="s">
        <v>32</v>
      </c>
      <c r="E16" s="19" t="s">
        <v>30</v>
      </c>
      <c r="F16" s="20" t="s">
        <v>31</v>
      </c>
      <c r="G16" s="19" t="s">
        <v>32</v>
      </c>
    </row>
    <row r="17" spans="1:7" ht="15.75" thickBot="1" x14ac:dyDescent="0.3">
      <c r="A17" s="16" t="s">
        <v>13</v>
      </c>
      <c r="B17" s="12">
        <v>159054.76399000001</v>
      </c>
      <c r="C17" s="12">
        <v>126576</v>
      </c>
      <c r="D17" s="3">
        <v>144507</v>
      </c>
      <c r="E17" s="12">
        <f>B17/$E$22</f>
        <v>37632.737250680235</v>
      </c>
      <c r="F17" s="12">
        <f>C17/$F$22</f>
        <v>28611.211573236887</v>
      </c>
      <c r="G17" s="12">
        <f>D17/$G$22</f>
        <v>32653.259518698447</v>
      </c>
    </row>
    <row r="18" spans="1:7" ht="15.75" thickBot="1" x14ac:dyDescent="0.3">
      <c r="A18" s="16" t="s">
        <v>14</v>
      </c>
      <c r="B18" s="12">
        <v>79575.021349999995</v>
      </c>
      <c r="C18" s="12">
        <v>37832</v>
      </c>
      <c r="D18" s="3">
        <v>40592</v>
      </c>
      <c r="E18" s="12">
        <f t="shared" ref="E18:E21" si="8">B18/$E$22</f>
        <v>18827.640210576126</v>
      </c>
      <c r="F18" s="12">
        <f t="shared" ref="F18:F21" si="9">C18/$F$22</f>
        <v>8551.5370705244113</v>
      </c>
      <c r="G18" s="12">
        <f t="shared" ref="G18:G21" si="10">D18/$G$22</f>
        <v>9172.2969156027557</v>
      </c>
    </row>
    <row r="19" spans="1:7" ht="15.75" thickBot="1" x14ac:dyDescent="0.3">
      <c r="A19" s="16" t="s">
        <v>15</v>
      </c>
      <c r="B19" s="12">
        <v>49566.006889999997</v>
      </c>
      <c r="C19" s="12">
        <v>51497</v>
      </c>
      <c r="D19" s="3">
        <v>77116</v>
      </c>
      <c r="E19" s="12">
        <f t="shared" si="8"/>
        <v>11727.435677274341</v>
      </c>
      <c r="F19" s="12">
        <f t="shared" si="9"/>
        <v>11640.370705244122</v>
      </c>
      <c r="G19" s="12">
        <f t="shared" si="10"/>
        <v>17425.375663766805</v>
      </c>
    </row>
    <row r="20" spans="1:7" ht="15.75" thickBot="1" x14ac:dyDescent="0.3">
      <c r="A20" s="16" t="s">
        <v>16</v>
      </c>
      <c r="B20" s="12">
        <v>29913.73575</v>
      </c>
      <c r="C20" s="12">
        <v>37247</v>
      </c>
      <c r="D20" s="3">
        <v>26799</v>
      </c>
      <c r="E20" s="12">
        <f t="shared" si="8"/>
        <v>7077.6613628297646</v>
      </c>
      <c r="F20" s="12">
        <f t="shared" si="9"/>
        <v>8419.3037974683539</v>
      </c>
      <c r="G20" s="12">
        <f t="shared" si="10"/>
        <v>6055.5869393288885</v>
      </c>
    </row>
    <row r="21" spans="1:7" ht="15.75" thickBot="1" x14ac:dyDescent="0.3">
      <c r="A21" s="16" t="s">
        <v>17</v>
      </c>
      <c r="B21" s="12">
        <f>B20</f>
        <v>29913.73575</v>
      </c>
      <c r="C21" s="12">
        <v>37247</v>
      </c>
      <c r="D21" s="3">
        <v>26799</v>
      </c>
      <c r="E21" s="12">
        <f t="shared" si="8"/>
        <v>7077.6613628297646</v>
      </c>
      <c r="F21" s="12">
        <f t="shared" si="9"/>
        <v>8419.3037974683539</v>
      </c>
      <c r="G21" s="12">
        <f t="shared" si="10"/>
        <v>6055.5869393288885</v>
      </c>
    </row>
    <row r="22" spans="1:7" ht="15.75" thickBot="1" x14ac:dyDescent="0.3">
      <c r="A22" s="17" t="s">
        <v>18</v>
      </c>
      <c r="B22" s="14" t="s">
        <v>8</v>
      </c>
      <c r="C22" s="14" t="s">
        <v>8</v>
      </c>
      <c r="D22" s="7" t="s">
        <v>8</v>
      </c>
      <c r="E22" s="27">
        <v>4.2264999999999997</v>
      </c>
      <c r="F22" s="27">
        <v>4.4240000000000004</v>
      </c>
      <c r="G22" s="27">
        <v>4.4255000000000004</v>
      </c>
    </row>
  </sheetData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Normal="100" zoomScaleSheetLayoutView="100" workbookViewId="0">
      <selection sqref="A1:I23"/>
    </sheetView>
  </sheetViews>
  <sheetFormatPr defaultRowHeight="15" x14ac:dyDescent="0.25"/>
  <cols>
    <col min="1" max="1" width="47.28515625" customWidth="1"/>
    <col min="2" max="5" width="12.28515625" customWidth="1"/>
    <col min="6" max="9" width="11.5703125" customWidth="1"/>
  </cols>
  <sheetData>
    <row r="1" spans="1:13" ht="15.75" thickBot="1" x14ac:dyDescent="0.3">
      <c r="A1" s="22" t="s">
        <v>24</v>
      </c>
      <c r="B1" s="19" t="s">
        <v>25</v>
      </c>
      <c r="C1" s="19" t="s">
        <v>26</v>
      </c>
      <c r="D1" s="19" t="s">
        <v>27</v>
      </c>
      <c r="E1" s="1" t="s">
        <v>28</v>
      </c>
      <c r="F1" s="19" t="s">
        <v>25</v>
      </c>
      <c r="G1" s="19" t="s">
        <v>26</v>
      </c>
      <c r="H1" s="19" t="s">
        <v>27</v>
      </c>
      <c r="I1" s="19" t="s">
        <v>28</v>
      </c>
    </row>
    <row r="2" spans="1:13" ht="15.75" thickBot="1" x14ac:dyDescent="0.3">
      <c r="A2" s="2" t="s">
        <v>0</v>
      </c>
      <c r="B2" s="12">
        <v>42544</v>
      </c>
      <c r="C2" s="12">
        <v>46800</v>
      </c>
      <c r="D2" s="12">
        <v>19123</v>
      </c>
      <c r="E2" s="3">
        <v>23619</v>
      </c>
      <c r="F2" s="12">
        <f>B2/$F$10</f>
        <v>10016.480670527853</v>
      </c>
      <c r="G2" s="12">
        <f>C2/$G$10</f>
        <v>10683.711905033673</v>
      </c>
      <c r="H2" s="12">
        <f>D2/$H$10</f>
        <v>4546.924412107378</v>
      </c>
      <c r="I2" s="12">
        <f>E2/$I$10</f>
        <v>5361.7398015936078</v>
      </c>
    </row>
    <row r="3" spans="1:13" ht="15.75" thickBot="1" x14ac:dyDescent="0.3">
      <c r="A3" s="2" t="s">
        <v>1</v>
      </c>
      <c r="B3" s="12">
        <v>8963</v>
      </c>
      <c r="C3" s="12">
        <v>13066</v>
      </c>
      <c r="D3" s="12">
        <f>B3-7155</f>
        <v>1808</v>
      </c>
      <c r="E3" s="3">
        <v>5895</v>
      </c>
      <c r="F3" s="12">
        <f t="shared" ref="F3:F9" si="0">B3/$F$10</f>
        <v>2110.2321420162925</v>
      </c>
      <c r="G3" s="12">
        <f t="shared" ref="G3:G9" si="1">C3/$G$10</f>
        <v>2982.7645245976491</v>
      </c>
      <c r="H3" s="12">
        <f t="shared" ref="H3:H9" si="2">D3/$H$10</f>
        <v>429.89276458140142</v>
      </c>
      <c r="I3" s="12">
        <f t="shared" ref="I3:I9" si="3">E3/$I$10</f>
        <v>1338.2216067739666</v>
      </c>
    </row>
    <row r="4" spans="1:13" ht="15.75" thickBot="1" x14ac:dyDescent="0.3">
      <c r="A4" s="23" t="s">
        <v>2</v>
      </c>
      <c r="B4" s="4">
        <v>7972</v>
      </c>
      <c r="C4" s="4">
        <v>12910</v>
      </c>
      <c r="D4" s="4">
        <f>B4-6970</f>
        <v>1002</v>
      </c>
      <c r="E4" s="5">
        <v>5825</v>
      </c>
      <c r="F4" s="4">
        <f t="shared" si="0"/>
        <v>1876.9129349719828</v>
      </c>
      <c r="G4" s="4">
        <f t="shared" si="1"/>
        <v>2947.1521515808699</v>
      </c>
      <c r="H4" s="4">
        <f t="shared" si="2"/>
        <v>238.24809187531207</v>
      </c>
      <c r="I4" s="4">
        <f t="shared" si="3"/>
        <v>1322.3309345985335</v>
      </c>
    </row>
    <row r="5" spans="1:13" ht="15.75" thickBot="1" x14ac:dyDescent="0.3">
      <c r="A5" s="6" t="s">
        <v>3</v>
      </c>
      <c r="B5" s="24">
        <v>5109</v>
      </c>
      <c r="C5" s="24">
        <v>16428</v>
      </c>
      <c r="D5" s="24">
        <f>B5-4489</f>
        <v>620</v>
      </c>
      <c r="E5" s="25">
        <v>10367</v>
      </c>
      <c r="F5" s="24">
        <f t="shared" si="0"/>
        <v>1202.8535103828224</v>
      </c>
      <c r="G5" s="24">
        <f t="shared" si="1"/>
        <v>3750.2568199977177</v>
      </c>
      <c r="H5" s="24">
        <f t="shared" si="2"/>
        <v>147.4189790046841</v>
      </c>
      <c r="I5" s="24">
        <f t="shared" si="3"/>
        <v>2353.4085491816304</v>
      </c>
    </row>
    <row r="6" spans="1:13" ht="15.75" thickBot="1" x14ac:dyDescent="0.3">
      <c r="A6" s="2" t="s">
        <v>4</v>
      </c>
      <c r="B6" s="12">
        <v>5185</v>
      </c>
      <c r="C6" s="12">
        <v>16396</v>
      </c>
      <c r="D6" s="12">
        <f>B6-4485</f>
        <v>700</v>
      </c>
      <c r="E6" s="3">
        <v>10349</v>
      </c>
      <c r="F6" s="12">
        <f t="shared" si="0"/>
        <v>1220.7468098130621</v>
      </c>
      <c r="G6" s="12">
        <f t="shared" si="1"/>
        <v>3742.9517178404294</v>
      </c>
      <c r="H6" s="12">
        <f t="shared" si="2"/>
        <v>166.44078274722401</v>
      </c>
      <c r="I6" s="12">
        <f t="shared" si="3"/>
        <v>2349.322376336519</v>
      </c>
    </row>
    <row r="7" spans="1:13" ht="15.75" thickBot="1" x14ac:dyDescent="0.3">
      <c r="A7" s="30" t="s">
        <v>20</v>
      </c>
      <c r="B7" s="12">
        <v>-76</v>
      </c>
      <c r="C7" s="12">
        <v>32</v>
      </c>
      <c r="D7" s="12">
        <f>B7-4</f>
        <v>-80</v>
      </c>
      <c r="E7" s="3">
        <v>18</v>
      </c>
      <c r="F7" s="12">
        <f t="shared" ref="F7" si="4">B7/$F$10</f>
        <v>-17.893299430239676</v>
      </c>
      <c r="G7" s="12">
        <f t="shared" ref="G7" si="5">C7/$G$10</f>
        <v>7.3051021572879815</v>
      </c>
      <c r="H7" s="12">
        <f t="shared" ref="H7" si="6">D7/$H$10</f>
        <v>-19.021803742539884</v>
      </c>
      <c r="I7" s="12">
        <f t="shared" ref="I7" si="7">E7/$I$10</f>
        <v>4.0861728451113484</v>
      </c>
    </row>
    <row r="8" spans="1:13" ht="15.75" thickBot="1" x14ac:dyDescent="0.3">
      <c r="A8" s="2" t="s">
        <v>5</v>
      </c>
      <c r="B8" s="18">
        <f>B5/5600</f>
        <v>0.91232142857142862</v>
      </c>
      <c r="C8" s="18">
        <f>C5/5600</f>
        <v>2.9335714285714287</v>
      </c>
      <c r="D8" s="18">
        <f>D5/5600</f>
        <v>0.11071428571428571</v>
      </c>
      <c r="E8" s="9">
        <f>E5/5600</f>
        <v>1.8512500000000001</v>
      </c>
      <c r="F8" s="18">
        <f t="shared" si="0"/>
        <v>0.21479526971121832</v>
      </c>
      <c r="G8" s="18">
        <f t="shared" si="1"/>
        <v>0.66968871785673534</v>
      </c>
      <c r="H8" s="18">
        <f t="shared" si="2"/>
        <v>2.6324817679407878E-2</v>
      </c>
      <c r="I8" s="18">
        <f t="shared" si="3"/>
        <v>0.42025152663957688</v>
      </c>
    </row>
    <row r="9" spans="1:13" ht="15.75" thickBot="1" x14ac:dyDescent="0.3">
      <c r="A9" s="23" t="s">
        <v>6</v>
      </c>
      <c r="B9" s="26">
        <f>B5/5600</f>
        <v>0.91232142857142862</v>
      </c>
      <c r="C9" s="26">
        <f t="shared" ref="C9" si="8">C5/5600</f>
        <v>2.9335714285714287</v>
      </c>
      <c r="D9" s="26">
        <f>D5/5600</f>
        <v>0.11071428571428571</v>
      </c>
      <c r="E9" s="28">
        <f>E5/5600</f>
        <v>1.8512500000000001</v>
      </c>
      <c r="F9" s="26">
        <f t="shared" si="0"/>
        <v>0.21479526971121832</v>
      </c>
      <c r="G9" s="26">
        <f t="shared" si="1"/>
        <v>0.66968871785673534</v>
      </c>
      <c r="H9" s="26">
        <f t="shared" si="2"/>
        <v>2.6324817679407878E-2</v>
      </c>
      <c r="I9" s="26">
        <f t="shared" si="3"/>
        <v>0.42025152663957688</v>
      </c>
    </row>
    <row r="10" spans="1:13" ht="15.75" thickBot="1" x14ac:dyDescent="0.3">
      <c r="A10" s="13" t="s">
        <v>7</v>
      </c>
      <c r="B10" s="14" t="s">
        <v>8</v>
      </c>
      <c r="C10" s="14" t="s">
        <v>8</v>
      </c>
      <c r="D10" s="14" t="s">
        <v>8</v>
      </c>
      <c r="E10" s="7" t="s">
        <v>8</v>
      </c>
      <c r="F10" s="15">
        <v>4.2473999999999998</v>
      </c>
      <c r="G10" s="15">
        <v>4.3804999999999996</v>
      </c>
      <c r="H10" s="15">
        <v>4.2057000000000002</v>
      </c>
      <c r="I10" s="15">
        <v>4.4051</v>
      </c>
    </row>
    <row r="11" spans="1:13" ht="15.75" thickBot="1" x14ac:dyDescent="0.3">
      <c r="A11" s="11" t="s">
        <v>19</v>
      </c>
      <c r="B11" s="33" t="s">
        <v>25</v>
      </c>
      <c r="C11" s="35" t="s">
        <v>26</v>
      </c>
      <c r="D11" s="19" t="s">
        <v>25</v>
      </c>
      <c r="E11" s="19" t="s">
        <v>26</v>
      </c>
    </row>
    <row r="12" spans="1:13" ht="15.75" thickBot="1" x14ac:dyDescent="0.3">
      <c r="A12" s="16" t="s">
        <v>9</v>
      </c>
      <c r="B12" s="12">
        <v>1744</v>
      </c>
      <c r="C12" s="3">
        <v>4377</v>
      </c>
      <c r="D12" s="12">
        <f>B12/$D$16</f>
        <v>410.60413429392099</v>
      </c>
      <c r="E12" s="12">
        <f>C12/$E$16</f>
        <v>999.20100445154674</v>
      </c>
      <c r="M12" s="29"/>
    </row>
    <row r="13" spans="1:13" ht="15.75" thickBot="1" x14ac:dyDescent="0.3">
      <c r="A13" s="16" t="s">
        <v>10</v>
      </c>
      <c r="B13" s="12">
        <v>-25886</v>
      </c>
      <c r="C13" s="3">
        <v>-7784</v>
      </c>
      <c r="D13" s="12">
        <f t="shared" ref="D13:D15" si="9">B13/$D$16</f>
        <v>-6094.5519611997934</v>
      </c>
      <c r="E13" s="12">
        <f t="shared" ref="E13:E15" si="10">C13/$E$16</f>
        <v>-1776.9660997603014</v>
      </c>
    </row>
    <row r="14" spans="1:13" ht="15.75" thickBot="1" x14ac:dyDescent="0.3">
      <c r="A14" s="16" t="s">
        <v>11</v>
      </c>
      <c r="B14" s="12">
        <v>29854</v>
      </c>
      <c r="C14" s="3">
        <v>8868</v>
      </c>
      <c r="D14" s="12">
        <f t="shared" si="9"/>
        <v>7028.7705419786225</v>
      </c>
      <c r="E14" s="12">
        <f t="shared" si="10"/>
        <v>2024.4264353384319</v>
      </c>
    </row>
    <row r="15" spans="1:13" ht="15.75" thickBot="1" x14ac:dyDescent="0.3">
      <c r="A15" s="8" t="s">
        <v>12</v>
      </c>
      <c r="B15" s="31">
        <v>5713</v>
      </c>
      <c r="C15" s="32">
        <v>5461</v>
      </c>
      <c r="D15" s="10">
        <f t="shared" si="9"/>
        <v>1345.0581532231483</v>
      </c>
      <c r="E15" s="4">
        <f t="shared" si="10"/>
        <v>1246.6613400296771</v>
      </c>
    </row>
    <row r="16" spans="1:13" ht="15.75" thickBot="1" x14ac:dyDescent="0.3">
      <c r="A16" s="17" t="s">
        <v>7</v>
      </c>
      <c r="B16" s="14" t="s">
        <v>8</v>
      </c>
      <c r="C16" s="7" t="s">
        <v>8</v>
      </c>
      <c r="D16" s="15">
        <v>4.2473999999999998</v>
      </c>
      <c r="E16" s="15">
        <v>4.3804999999999996</v>
      </c>
    </row>
    <row r="17" spans="1:7" ht="15.75" thickBot="1" x14ac:dyDescent="0.3">
      <c r="A17" s="11" t="s">
        <v>29</v>
      </c>
      <c r="B17" s="33" t="s">
        <v>30</v>
      </c>
      <c r="C17" s="34" t="s">
        <v>31</v>
      </c>
      <c r="D17" s="35" t="s">
        <v>32</v>
      </c>
      <c r="E17" s="19" t="s">
        <v>30</v>
      </c>
      <c r="F17" s="20" t="s">
        <v>31</v>
      </c>
      <c r="G17" s="19" t="s">
        <v>32</v>
      </c>
    </row>
    <row r="18" spans="1:7" ht="15.75" thickBot="1" x14ac:dyDescent="0.3">
      <c r="A18" s="16" t="s">
        <v>13</v>
      </c>
      <c r="B18" s="12">
        <v>160293</v>
      </c>
      <c r="C18" s="12">
        <v>122044</v>
      </c>
      <c r="D18" s="3">
        <v>142842</v>
      </c>
      <c r="E18" s="12">
        <f>B18/$E$23</f>
        <v>37925.706849639188</v>
      </c>
      <c r="F18" s="12">
        <f>C18/$F$23</f>
        <v>27586.799276672693</v>
      </c>
      <c r="G18" s="12">
        <f>D18/$G$23</f>
        <v>32277.030843972429</v>
      </c>
    </row>
    <row r="19" spans="1:7" ht="15.75" thickBot="1" x14ac:dyDescent="0.3">
      <c r="A19" s="16" t="s">
        <v>14</v>
      </c>
      <c r="B19" s="12">
        <v>59729</v>
      </c>
      <c r="C19" s="12">
        <v>13453</v>
      </c>
      <c r="D19" s="3">
        <v>14979</v>
      </c>
      <c r="E19" s="12">
        <f t="shared" ref="E19:E22" si="11">B19/$E$23</f>
        <v>14132.024133443749</v>
      </c>
      <c r="F19" s="12">
        <f t="shared" ref="F19:F22" si="12">C19/$F$23</f>
        <v>3040.913200723327</v>
      </c>
      <c r="G19" s="12">
        <f t="shared" ref="G19:G22" si="13">D19/$G$23</f>
        <v>3384.7022935261548</v>
      </c>
    </row>
    <row r="20" spans="1:7" ht="15.75" thickBot="1" x14ac:dyDescent="0.3">
      <c r="A20" s="16" t="s">
        <v>15</v>
      </c>
      <c r="B20" s="12">
        <v>53725</v>
      </c>
      <c r="C20" s="12">
        <v>53040</v>
      </c>
      <c r="D20" s="3">
        <v>83042</v>
      </c>
      <c r="E20" s="12">
        <f t="shared" si="11"/>
        <v>12711.463385780196</v>
      </c>
      <c r="F20" s="12">
        <f t="shared" si="12"/>
        <v>11989.150090415913</v>
      </c>
      <c r="G20" s="12">
        <f t="shared" si="13"/>
        <v>18764.433397356228</v>
      </c>
    </row>
    <row r="21" spans="1:7" ht="15.75" thickBot="1" x14ac:dyDescent="0.3">
      <c r="A21" s="16" t="s">
        <v>16</v>
      </c>
      <c r="B21" s="12">
        <v>46839</v>
      </c>
      <c r="C21" s="12">
        <v>55551</v>
      </c>
      <c r="D21" s="3">
        <v>44820</v>
      </c>
      <c r="E21" s="12">
        <f t="shared" si="11"/>
        <v>11082.219330415239</v>
      </c>
      <c r="F21" s="12">
        <f t="shared" si="12"/>
        <v>12556.735985533453</v>
      </c>
      <c r="G21" s="12">
        <f t="shared" si="13"/>
        <v>10127.669189922042</v>
      </c>
    </row>
    <row r="22" spans="1:7" ht="15.75" thickBot="1" x14ac:dyDescent="0.3">
      <c r="A22" s="16" t="s">
        <v>17</v>
      </c>
      <c r="B22" s="12">
        <v>46768</v>
      </c>
      <c r="C22" s="12">
        <v>54584</v>
      </c>
      <c r="D22" s="3">
        <v>44703</v>
      </c>
      <c r="E22" s="12">
        <f t="shared" si="11"/>
        <v>11065.420560747665</v>
      </c>
      <c r="F22" s="12">
        <f t="shared" si="12"/>
        <v>12338.155515370705</v>
      </c>
      <c r="G22" s="12">
        <f t="shared" si="13"/>
        <v>10101.231499265619</v>
      </c>
    </row>
    <row r="23" spans="1:7" ht="15.75" thickBot="1" x14ac:dyDescent="0.3">
      <c r="A23" s="17" t="s">
        <v>18</v>
      </c>
      <c r="B23" s="14" t="s">
        <v>8</v>
      </c>
      <c r="C23" s="14" t="s">
        <v>8</v>
      </c>
      <c r="D23" s="7" t="s">
        <v>8</v>
      </c>
      <c r="E23" s="27">
        <v>4.2264999999999997</v>
      </c>
      <c r="F23" s="27">
        <v>4.4240000000000004</v>
      </c>
      <c r="G23" s="27">
        <v>4.4255000000000004</v>
      </c>
    </row>
  </sheetData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view="pageBreakPreview" topLeftCell="A20" zoomScale="90" zoomScaleNormal="100" zoomScaleSheetLayoutView="90" workbookViewId="0">
      <selection activeCell="H33" sqref="H33"/>
    </sheetView>
  </sheetViews>
  <sheetFormatPr defaultRowHeight="15" x14ac:dyDescent="0.25"/>
  <cols>
    <col min="1" max="1" width="61.5703125" bestFit="1" customWidth="1"/>
    <col min="2" max="5" width="15.7109375" customWidth="1"/>
    <col min="6" max="6" width="12.5703125" customWidth="1"/>
    <col min="7" max="7" width="25" customWidth="1"/>
    <col min="9" max="9" width="22.42578125" customWidth="1"/>
    <col min="11" max="11" width="15.28515625" hidden="1" customWidth="1"/>
    <col min="12" max="14" width="0" hidden="1" customWidth="1"/>
    <col min="15" max="15" width="11" hidden="1" customWidth="1"/>
    <col min="16" max="21" width="0" hidden="1" customWidth="1"/>
    <col min="22" max="22" width="16.7109375" customWidth="1"/>
  </cols>
  <sheetData>
    <row r="1" spans="1:22" ht="26.25" hidden="1" customHeight="1" thickBot="1" x14ac:dyDescent="0.3">
      <c r="A1" s="83" t="s">
        <v>34</v>
      </c>
      <c r="B1" s="85" t="s">
        <v>35</v>
      </c>
      <c r="C1" s="85"/>
      <c r="D1" s="85" t="s">
        <v>36</v>
      </c>
      <c r="E1" s="85"/>
      <c r="F1" s="83" t="s">
        <v>37</v>
      </c>
      <c r="G1" s="83" t="s">
        <v>38</v>
      </c>
    </row>
    <row r="2" spans="1:22" ht="15.75" thickBot="1" x14ac:dyDescent="0.3">
      <c r="A2" s="84"/>
      <c r="B2" s="36" t="s">
        <v>39</v>
      </c>
      <c r="C2" s="36" t="s">
        <v>40</v>
      </c>
      <c r="D2" s="36" t="s">
        <v>39</v>
      </c>
      <c r="E2" s="36" t="s">
        <v>40</v>
      </c>
      <c r="F2" s="84"/>
      <c r="G2" s="84"/>
      <c r="U2">
        <v>1000</v>
      </c>
    </row>
    <row r="3" spans="1:22" ht="20.100000000000001" customHeight="1" thickBot="1" x14ac:dyDescent="0.3">
      <c r="A3" s="37" t="s">
        <v>41</v>
      </c>
      <c r="B3" s="38">
        <v>0</v>
      </c>
      <c r="C3" s="39">
        <v>0</v>
      </c>
      <c r="D3" s="39">
        <v>0</v>
      </c>
      <c r="E3" s="39">
        <v>0</v>
      </c>
      <c r="F3" s="40"/>
      <c r="G3" s="41"/>
      <c r="I3" s="60" t="s">
        <v>58</v>
      </c>
      <c r="J3" s="61" t="s">
        <v>59</v>
      </c>
      <c r="K3" s="29">
        <v>33.181899999999999</v>
      </c>
      <c r="L3" s="29">
        <v>0</v>
      </c>
      <c r="M3" s="29">
        <v>9.0584868300000014</v>
      </c>
      <c r="N3" s="29">
        <v>0</v>
      </c>
      <c r="O3" s="29">
        <v>0</v>
      </c>
      <c r="P3" s="29">
        <v>0</v>
      </c>
      <c r="Q3" s="29">
        <v>3.6958800000000003</v>
      </c>
      <c r="R3" s="29">
        <v>0.45448</v>
      </c>
      <c r="S3" s="29">
        <v>1.58483</v>
      </c>
      <c r="T3" s="29">
        <v>0</v>
      </c>
      <c r="U3" s="29">
        <v>0</v>
      </c>
      <c r="V3" s="29">
        <f>SUM(K3:T3)</f>
        <v>47.975576829999994</v>
      </c>
    </row>
    <row r="4" spans="1:22" ht="20.100000000000001" customHeight="1" thickBot="1" x14ac:dyDescent="0.3">
      <c r="A4" s="37" t="s">
        <v>42</v>
      </c>
      <c r="B4" s="38"/>
      <c r="C4" s="39"/>
      <c r="D4" s="39"/>
      <c r="E4" s="39"/>
      <c r="F4" s="40"/>
      <c r="G4" s="41"/>
      <c r="I4" s="62" t="s">
        <v>60</v>
      </c>
      <c r="J4" s="63" t="s">
        <v>59</v>
      </c>
      <c r="K4" s="29">
        <v>1016.18326</v>
      </c>
      <c r="L4" s="29">
        <v>33.777639999999998</v>
      </c>
      <c r="M4" s="29">
        <v>3.3034005200000003</v>
      </c>
      <c r="N4" s="29">
        <v>2.0043816800000003</v>
      </c>
      <c r="O4" s="29">
        <v>465.42227480000003</v>
      </c>
      <c r="P4" s="29">
        <v>130.01352</v>
      </c>
      <c r="Q4" s="29">
        <v>22.930900000000001</v>
      </c>
      <c r="R4" s="29">
        <v>4.1372</v>
      </c>
      <c r="S4" s="29">
        <v>890.87360999999999</v>
      </c>
      <c r="T4" s="29">
        <v>89.408799486000007</v>
      </c>
      <c r="U4" s="29">
        <v>65.344570000000004</v>
      </c>
      <c r="V4" s="29">
        <f>SUM(K4:U4)</f>
        <v>2723.3995564860002</v>
      </c>
    </row>
    <row r="5" spans="1:22" ht="20.100000000000001" customHeight="1" thickBot="1" x14ac:dyDescent="0.3">
      <c r="A5" s="37" t="s">
        <v>43</v>
      </c>
      <c r="B5" s="42">
        <f>2491+102956</f>
        <v>105447</v>
      </c>
      <c r="C5" s="42">
        <f>2448+85996</f>
        <v>88444</v>
      </c>
      <c r="D5" s="42">
        <v>105447</v>
      </c>
      <c r="E5" s="43">
        <v>88444</v>
      </c>
      <c r="F5" s="44"/>
      <c r="G5" s="41" t="s">
        <v>44</v>
      </c>
      <c r="I5" s="64" t="s">
        <v>61</v>
      </c>
      <c r="J5" s="65" t="s">
        <v>59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40.503057599999998</v>
      </c>
      <c r="U5" s="29">
        <v>0</v>
      </c>
      <c r="V5" s="29">
        <f t="shared" ref="V5" si="0">SUM(K5:T5)</f>
        <v>40.503057599999998</v>
      </c>
    </row>
    <row r="6" spans="1:22" ht="20.100000000000001" customHeight="1" thickBot="1" x14ac:dyDescent="0.3">
      <c r="A6" s="37" t="s">
        <v>45</v>
      </c>
      <c r="B6" s="42">
        <v>20111</v>
      </c>
      <c r="C6" s="39">
        <v>1</v>
      </c>
      <c r="D6" s="43">
        <v>20111</v>
      </c>
      <c r="E6" s="39">
        <v>1</v>
      </c>
      <c r="F6" s="40"/>
      <c r="G6" s="41"/>
    </row>
    <row r="7" spans="1:22" ht="20.100000000000001" customHeight="1" thickBot="1" x14ac:dyDescent="0.3">
      <c r="A7" s="37" t="s">
        <v>46</v>
      </c>
      <c r="B7" s="45" t="s">
        <v>33</v>
      </c>
      <c r="C7" s="45" t="s">
        <v>33</v>
      </c>
      <c r="D7" s="45" t="s">
        <v>33</v>
      </c>
      <c r="E7" s="45" t="s">
        <v>33</v>
      </c>
      <c r="F7" s="44"/>
      <c r="G7" s="66" t="s">
        <v>47</v>
      </c>
    </row>
    <row r="8" spans="1:22" ht="20.100000000000001" customHeight="1" thickBot="1" x14ac:dyDescent="0.3">
      <c r="A8" s="46" t="s">
        <v>48</v>
      </c>
      <c r="B8" s="45" t="s">
        <v>33</v>
      </c>
      <c r="C8" s="47" t="s">
        <v>33</v>
      </c>
      <c r="D8" s="47" t="s">
        <v>33</v>
      </c>
      <c r="E8" s="47" t="s">
        <v>33</v>
      </c>
      <c r="F8" s="48"/>
      <c r="G8" s="41"/>
    </row>
    <row r="9" spans="1:22" ht="20.100000000000001" customHeight="1" thickBot="1" x14ac:dyDescent="0.3">
      <c r="A9" s="46" t="s">
        <v>49</v>
      </c>
      <c r="B9" s="45" t="s">
        <v>33</v>
      </c>
      <c r="C9" s="47" t="s">
        <v>33</v>
      </c>
      <c r="D9" s="47" t="s">
        <v>33</v>
      </c>
      <c r="E9" s="47" t="s">
        <v>33</v>
      </c>
      <c r="F9" s="48"/>
      <c r="G9" s="41"/>
    </row>
    <row r="10" spans="1:22" ht="20.100000000000001" customHeight="1" thickBot="1" x14ac:dyDescent="0.3">
      <c r="A10" s="46" t="s">
        <v>50</v>
      </c>
      <c r="B10" s="45" t="s">
        <v>33</v>
      </c>
      <c r="C10" s="47" t="s">
        <v>33</v>
      </c>
      <c r="D10" s="47" t="s">
        <v>33</v>
      </c>
      <c r="E10" s="47" t="s">
        <v>33</v>
      </c>
      <c r="F10" s="48"/>
      <c r="G10" s="41"/>
    </row>
    <row r="11" spans="1:22" ht="20.100000000000001" customHeight="1" thickBot="1" x14ac:dyDescent="0.3">
      <c r="A11" s="37" t="s">
        <v>51</v>
      </c>
      <c r="B11" s="38">
        <v>0</v>
      </c>
      <c r="C11" s="39">
        <v>0</v>
      </c>
      <c r="D11" s="39">
        <v>0</v>
      </c>
      <c r="E11" s="39">
        <v>0</v>
      </c>
      <c r="F11" s="49"/>
      <c r="G11" s="41"/>
    </row>
    <row r="12" spans="1:22" ht="20.100000000000001" customHeight="1" thickBot="1" x14ac:dyDescent="0.3">
      <c r="A12" s="37" t="s">
        <v>52</v>
      </c>
      <c r="B12" s="38">
        <v>0</v>
      </c>
      <c r="C12" s="39">
        <v>0</v>
      </c>
      <c r="D12" s="39">
        <v>0</v>
      </c>
      <c r="E12" s="39">
        <v>0</v>
      </c>
      <c r="F12" s="49"/>
      <c r="G12" s="41"/>
    </row>
    <row r="13" spans="1:22" ht="20.100000000000001" customHeight="1" thickBot="1" x14ac:dyDescent="0.3">
      <c r="A13" s="37" t="s">
        <v>53</v>
      </c>
      <c r="B13" s="42">
        <f>SUM(B14:B16)</f>
        <v>8524.2000000000007</v>
      </c>
      <c r="C13" s="42">
        <v>2812</v>
      </c>
      <c r="D13" s="42">
        <v>8524.2000000000007</v>
      </c>
      <c r="E13" s="42">
        <v>2812</v>
      </c>
      <c r="F13" s="49"/>
      <c r="G13" s="41" t="s">
        <v>44</v>
      </c>
    </row>
    <row r="14" spans="1:22" ht="20.100000000000001" customHeight="1" thickBot="1" x14ac:dyDescent="0.3">
      <c r="A14" s="46" t="s">
        <v>54</v>
      </c>
      <c r="B14" s="57">
        <f>64+14.2+32+5+102+39+18+1702+18+338+12+80+13</f>
        <v>2437.1999999999998</v>
      </c>
      <c r="C14" s="50">
        <v>2764</v>
      </c>
      <c r="D14" s="50">
        <v>2437.1999999999998</v>
      </c>
      <c r="E14" s="50">
        <v>2764</v>
      </c>
      <c r="F14" s="48"/>
      <c r="G14" s="51"/>
    </row>
    <row r="15" spans="1:22" ht="20.100000000000001" customHeight="1" thickBot="1" x14ac:dyDescent="0.3">
      <c r="A15" s="46" t="s">
        <v>55</v>
      </c>
      <c r="B15" s="57">
        <f>41+13+2+1+26+1+1</f>
        <v>85</v>
      </c>
      <c r="C15" s="50">
        <v>41</v>
      </c>
      <c r="D15" s="50">
        <v>85</v>
      </c>
      <c r="E15" s="50">
        <v>41</v>
      </c>
      <c r="F15" s="49"/>
      <c r="G15" s="51"/>
    </row>
    <row r="16" spans="1:22" ht="20.100000000000001" customHeight="1" thickBot="1" x14ac:dyDescent="0.3">
      <c r="A16" s="52" t="s">
        <v>56</v>
      </c>
      <c r="B16" s="58">
        <v>6002</v>
      </c>
      <c r="C16" s="59" t="s">
        <v>57</v>
      </c>
      <c r="D16" s="59">
        <v>6002</v>
      </c>
      <c r="E16" s="59" t="s">
        <v>57</v>
      </c>
      <c r="F16" s="55"/>
      <c r="G16" s="56"/>
    </row>
    <row r="17" spans="1:6" ht="15.75" thickBot="1" x14ac:dyDescent="0.3"/>
    <row r="18" spans="1:6" ht="15.75" customHeight="1" thickBot="1" x14ac:dyDescent="0.3">
      <c r="A18" s="67" t="s">
        <v>62</v>
      </c>
      <c r="B18" s="68" t="s">
        <v>35</v>
      </c>
      <c r="C18" s="68"/>
      <c r="D18" s="68" t="s">
        <v>36</v>
      </c>
      <c r="E18" s="68"/>
      <c r="F18" s="67" t="s">
        <v>38</v>
      </c>
    </row>
    <row r="19" spans="1:6" ht="15.75" thickBot="1" x14ac:dyDescent="0.3">
      <c r="A19" s="69"/>
      <c r="B19" s="69" t="s">
        <v>39</v>
      </c>
      <c r="C19" s="69" t="s">
        <v>40</v>
      </c>
      <c r="D19" s="69" t="s">
        <v>39</v>
      </c>
      <c r="E19" s="69" t="s">
        <v>40</v>
      </c>
      <c r="F19" s="69"/>
    </row>
    <row r="20" spans="1:6" ht="15.75" thickBot="1" x14ac:dyDescent="0.3">
      <c r="A20" s="70" t="s">
        <v>63</v>
      </c>
      <c r="B20" s="71">
        <f>SUM(B21:B25)</f>
        <v>9590</v>
      </c>
      <c r="C20" s="71">
        <f t="shared" ref="C20:E20" si="1">SUM(C21:C25)</f>
        <v>17738</v>
      </c>
      <c r="D20" s="71">
        <f t="shared" si="1"/>
        <v>9590</v>
      </c>
      <c r="E20" s="71">
        <f t="shared" si="1"/>
        <v>17738</v>
      </c>
      <c r="F20" s="73" t="s">
        <v>64</v>
      </c>
    </row>
    <row r="21" spans="1:6" ht="15.75" thickBot="1" x14ac:dyDescent="0.3">
      <c r="A21" s="74" t="s">
        <v>65</v>
      </c>
      <c r="B21" s="75" t="s">
        <v>33</v>
      </c>
      <c r="C21" s="75" t="s">
        <v>33</v>
      </c>
      <c r="D21" s="77" t="s">
        <v>33</v>
      </c>
      <c r="E21" s="78" t="s">
        <v>33</v>
      </c>
      <c r="F21" s="73"/>
    </row>
    <row r="22" spans="1:6" ht="15.75" thickBot="1" x14ac:dyDescent="0.3">
      <c r="A22" s="74" t="s">
        <v>66</v>
      </c>
      <c r="B22" s="75">
        <f>72</f>
        <v>72</v>
      </c>
      <c r="C22" s="78">
        <f>5625+99</f>
        <v>5724</v>
      </c>
      <c r="D22" s="77">
        <v>72</v>
      </c>
      <c r="E22" s="77">
        <v>5724</v>
      </c>
      <c r="F22" s="73"/>
    </row>
    <row r="23" spans="1:6" ht="15.75" thickBot="1" x14ac:dyDescent="0.3">
      <c r="A23" s="74" t="s">
        <v>67</v>
      </c>
      <c r="B23" s="79">
        <f>2536+500-2</f>
        <v>3034</v>
      </c>
      <c r="C23" s="78">
        <f>5005+233+500+13</f>
        <v>5751</v>
      </c>
      <c r="D23" s="78">
        <v>3034</v>
      </c>
      <c r="E23" s="78">
        <v>5751</v>
      </c>
      <c r="F23" s="73"/>
    </row>
    <row r="24" spans="1:6" ht="15.75" thickBot="1" x14ac:dyDescent="0.3">
      <c r="A24" s="74" t="s">
        <v>68</v>
      </c>
      <c r="B24" s="79">
        <v>6484</v>
      </c>
      <c r="C24" s="78">
        <v>6263</v>
      </c>
      <c r="D24" s="78">
        <v>6484</v>
      </c>
      <c r="E24" s="78">
        <v>6263</v>
      </c>
      <c r="F24" s="73"/>
    </row>
    <row r="25" spans="1:6" ht="15.75" thickBot="1" x14ac:dyDescent="0.3">
      <c r="A25" s="74" t="s">
        <v>69</v>
      </c>
      <c r="B25" s="79"/>
      <c r="C25" s="78"/>
      <c r="D25" s="78"/>
      <c r="E25" s="78"/>
      <c r="F25" s="73"/>
    </row>
    <row r="26" spans="1:6" ht="15.75" thickBot="1" x14ac:dyDescent="0.3">
      <c r="A26" s="70" t="s">
        <v>70</v>
      </c>
      <c r="B26" s="71">
        <f>SUM(B27:B28)</f>
        <v>51600</v>
      </c>
      <c r="C26" s="71">
        <f t="shared" ref="C26:E26" si="2">SUM(C27:C28)</f>
        <v>1518</v>
      </c>
      <c r="D26" s="71">
        <f t="shared" si="2"/>
        <v>51600</v>
      </c>
      <c r="E26" s="71">
        <f t="shared" si="2"/>
        <v>1518</v>
      </c>
      <c r="F26" s="73" t="s">
        <v>64</v>
      </c>
    </row>
    <row r="27" spans="1:6" ht="15.75" thickBot="1" x14ac:dyDescent="0.3">
      <c r="A27" s="74" t="s">
        <v>79</v>
      </c>
      <c r="B27" s="78">
        <v>1600</v>
      </c>
      <c r="C27" s="79">
        <v>1518</v>
      </c>
      <c r="D27" s="78">
        <v>1600</v>
      </c>
      <c r="E27" s="78">
        <v>1518</v>
      </c>
      <c r="F27" s="73"/>
    </row>
    <row r="28" spans="1:6" ht="15.75" thickBot="1" x14ac:dyDescent="0.3">
      <c r="A28" s="74" t="s">
        <v>71</v>
      </c>
      <c r="B28" s="79">
        <v>50000</v>
      </c>
      <c r="C28" s="75" t="s">
        <v>33</v>
      </c>
      <c r="D28" s="78">
        <v>50000</v>
      </c>
      <c r="E28" s="77" t="s">
        <v>33</v>
      </c>
      <c r="F28" s="73"/>
    </row>
    <row r="29" spans="1:6" ht="15.75" thickBot="1" x14ac:dyDescent="0.3">
      <c r="A29" s="70" t="s">
        <v>72</v>
      </c>
      <c r="B29" s="71">
        <f>SUM(B30:B31)</f>
        <v>1212</v>
      </c>
      <c r="C29" s="71">
        <f t="shared" ref="C29:E29" si="3">SUM(C30:C31)</f>
        <v>455</v>
      </c>
      <c r="D29" s="71">
        <f t="shared" si="3"/>
        <v>1212</v>
      </c>
      <c r="E29" s="71">
        <f t="shared" si="3"/>
        <v>455</v>
      </c>
      <c r="F29" s="73" t="s">
        <v>64</v>
      </c>
    </row>
    <row r="30" spans="1:6" ht="15.75" thickBot="1" x14ac:dyDescent="0.3">
      <c r="A30" s="74" t="s">
        <v>80</v>
      </c>
      <c r="B30" s="79">
        <v>583</v>
      </c>
      <c r="C30" s="79">
        <v>455</v>
      </c>
      <c r="D30" s="78">
        <v>583</v>
      </c>
      <c r="E30" s="78">
        <v>455</v>
      </c>
      <c r="F30" s="73"/>
    </row>
    <row r="31" spans="1:6" ht="15.75" thickBot="1" x14ac:dyDescent="0.3">
      <c r="A31" s="74" t="s">
        <v>73</v>
      </c>
      <c r="B31" s="75">
        <v>629</v>
      </c>
      <c r="C31" s="75" t="s">
        <v>33</v>
      </c>
      <c r="D31" s="77">
        <v>629</v>
      </c>
      <c r="E31" s="77" t="s">
        <v>33</v>
      </c>
      <c r="F31" s="73"/>
    </row>
    <row r="32" spans="1:6" ht="15.75" thickBot="1" x14ac:dyDescent="0.3">
      <c r="A32" s="70" t="s">
        <v>74</v>
      </c>
      <c r="B32" s="71">
        <f>113454-B29-B26-B20</f>
        <v>51052</v>
      </c>
      <c r="C32" s="71">
        <f>66493-C29-C26-C20</f>
        <v>46782</v>
      </c>
      <c r="D32" s="71">
        <f>113454-D29-D26-D20</f>
        <v>51052</v>
      </c>
      <c r="E32" s="71">
        <f>66493-E29-E26-E20</f>
        <v>46782</v>
      </c>
      <c r="F32" s="73" t="s">
        <v>64</v>
      </c>
    </row>
    <row r="33" spans="1:6" ht="15.75" thickBot="1" x14ac:dyDescent="0.3">
      <c r="A33" s="70" t="s">
        <v>75</v>
      </c>
      <c r="B33" s="72">
        <f>SUM(B34:B36)</f>
        <v>0</v>
      </c>
      <c r="C33" s="76" t="s">
        <v>33</v>
      </c>
      <c r="D33" s="76" t="s">
        <v>33</v>
      </c>
      <c r="E33" s="76" t="s">
        <v>33</v>
      </c>
      <c r="F33" s="80"/>
    </row>
    <row r="34" spans="1:6" ht="15.75" thickBot="1" x14ac:dyDescent="0.3">
      <c r="A34" s="74" t="s">
        <v>76</v>
      </c>
      <c r="B34" s="72" t="s">
        <v>33</v>
      </c>
      <c r="C34" s="76" t="s">
        <v>33</v>
      </c>
      <c r="D34" s="76" t="s">
        <v>33</v>
      </c>
      <c r="E34" s="76" t="s">
        <v>33</v>
      </c>
      <c r="F34" s="81"/>
    </row>
    <row r="35" spans="1:6" ht="15.75" thickBot="1" x14ac:dyDescent="0.3">
      <c r="A35" s="74" t="s">
        <v>77</v>
      </c>
      <c r="B35" s="72" t="s">
        <v>33</v>
      </c>
      <c r="C35" s="76" t="s">
        <v>33</v>
      </c>
      <c r="D35" s="76" t="s">
        <v>33</v>
      </c>
      <c r="E35" s="76" t="s">
        <v>33</v>
      </c>
      <c r="F35" s="81"/>
    </row>
    <row r="36" spans="1:6" ht="15.75" thickBot="1" x14ac:dyDescent="0.3">
      <c r="A36" s="52" t="s">
        <v>78</v>
      </c>
      <c r="B36" s="53" t="s">
        <v>33</v>
      </c>
      <c r="C36" s="54" t="s">
        <v>33</v>
      </c>
      <c r="D36" s="54" t="s">
        <v>33</v>
      </c>
      <c r="E36" s="54" t="s">
        <v>33</v>
      </c>
      <c r="F36" s="82"/>
    </row>
  </sheetData>
  <mergeCells count="5">
    <mergeCell ref="A1:A2"/>
    <mergeCell ref="B1:C1"/>
    <mergeCell ref="D1:E1"/>
    <mergeCell ref="F1:F2"/>
    <mergeCell ref="G1:G2"/>
  </mergeCells>
  <pageMargins left="0.7" right="0.7" top="0.75" bottom="0.75" header="0.3" footer="0.3"/>
  <pageSetup paperSize="9" scale="95" orientation="landscape" r:id="rId1"/>
  <colBreaks count="1" manualBreakCount="1">
    <brk id="7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60" zoomScaleNormal="160" workbookViewId="0">
      <selection activeCell="E1" sqref="E1"/>
    </sheetView>
  </sheetViews>
  <sheetFormatPr defaultRowHeight="15" x14ac:dyDescent="0.25"/>
  <cols>
    <col min="1" max="1" width="47.28515625" customWidth="1"/>
    <col min="2" max="5" width="12.28515625" customWidth="1"/>
    <col min="6" max="9" width="11.5703125" customWidth="1"/>
  </cols>
  <sheetData>
    <row r="1" spans="1:5" ht="15.75" thickBot="1" x14ac:dyDescent="0.3">
      <c r="A1" s="21" t="s">
        <v>21</v>
      </c>
      <c r="B1" s="19" t="s">
        <v>25</v>
      </c>
      <c r="C1" s="19" t="s">
        <v>26</v>
      </c>
      <c r="D1" s="19" t="s">
        <v>25</v>
      </c>
      <c r="E1" s="19" t="s">
        <v>26</v>
      </c>
    </row>
    <row r="2" spans="1:5" ht="15.75" thickBot="1" x14ac:dyDescent="0.3">
      <c r="A2" s="2" t="s">
        <v>0</v>
      </c>
      <c r="B2" s="12">
        <v>42544</v>
      </c>
      <c r="C2" s="12">
        <v>46800</v>
      </c>
      <c r="D2" s="12">
        <v>10016</v>
      </c>
      <c r="E2" s="12">
        <v>10684</v>
      </c>
    </row>
    <row r="3" spans="1:5" ht="15.75" thickBot="1" x14ac:dyDescent="0.3">
      <c r="A3" s="2" t="s">
        <v>1</v>
      </c>
      <c r="B3" s="12">
        <v>8963</v>
      </c>
      <c r="C3" s="12">
        <v>13066</v>
      </c>
      <c r="D3" s="12">
        <v>2110</v>
      </c>
      <c r="E3" s="12">
        <v>2983</v>
      </c>
    </row>
    <row r="4" spans="1:5" ht="15.75" thickBot="1" x14ac:dyDescent="0.3">
      <c r="A4" s="23" t="s">
        <v>2</v>
      </c>
      <c r="B4" s="4">
        <v>7972</v>
      </c>
      <c r="C4" s="4">
        <v>12910</v>
      </c>
      <c r="D4" s="4">
        <v>1877</v>
      </c>
      <c r="E4" s="4">
        <v>2947</v>
      </c>
    </row>
    <row r="5" spans="1:5" ht="15.75" thickBot="1" x14ac:dyDescent="0.3">
      <c r="A5" s="6" t="s">
        <v>3</v>
      </c>
      <c r="B5" s="24">
        <v>5109</v>
      </c>
      <c r="C5" s="24">
        <v>16428</v>
      </c>
      <c r="D5" s="24">
        <v>1203</v>
      </c>
      <c r="E5" s="24">
        <v>3750</v>
      </c>
    </row>
    <row r="6" spans="1:5" ht="15.75" thickBot="1" x14ac:dyDescent="0.3">
      <c r="A6" s="2" t="s">
        <v>4</v>
      </c>
      <c r="B6" s="12">
        <v>5185</v>
      </c>
      <c r="C6" s="12">
        <v>16396</v>
      </c>
      <c r="D6" s="12">
        <v>1221</v>
      </c>
      <c r="E6" s="12">
        <v>3743</v>
      </c>
    </row>
    <row r="7" spans="1:5" ht="15.75" thickBot="1" x14ac:dyDescent="0.3">
      <c r="A7" s="30" t="s">
        <v>20</v>
      </c>
      <c r="B7" s="12">
        <v>-76</v>
      </c>
      <c r="C7" s="12">
        <v>32</v>
      </c>
      <c r="D7" s="12">
        <v>-18</v>
      </c>
      <c r="E7" s="12">
        <v>7</v>
      </c>
    </row>
    <row r="8" spans="1:5" ht="15.75" thickBot="1" x14ac:dyDescent="0.3">
      <c r="A8" s="2" t="s">
        <v>5</v>
      </c>
      <c r="B8" s="18">
        <v>0.91232142857142862</v>
      </c>
      <c r="C8" s="18">
        <v>2.93</v>
      </c>
      <c r="D8" s="18">
        <v>0.21</v>
      </c>
      <c r="E8" s="18">
        <v>0.67</v>
      </c>
    </row>
    <row r="9" spans="1:5" ht="15.75" thickBot="1" x14ac:dyDescent="0.3">
      <c r="A9" s="23" t="s">
        <v>6</v>
      </c>
      <c r="B9" s="26">
        <v>0.91232142857142862</v>
      </c>
      <c r="C9" s="26">
        <v>2.93</v>
      </c>
      <c r="D9" s="26">
        <v>0.21</v>
      </c>
      <c r="E9" s="26">
        <v>0.67</v>
      </c>
    </row>
    <row r="10" spans="1:5" ht="15.75" thickBot="1" x14ac:dyDescent="0.3">
      <c r="A10" s="13" t="s">
        <v>7</v>
      </c>
      <c r="B10" s="14" t="s">
        <v>8</v>
      </c>
      <c r="C10" s="14" t="s">
        <v>8</v>
      </c>
      <c r="D10" s="15">
        <v>4.2473999999999998</v>
      </c>
      <c r="E10" s="15">
        <v>4.3804999999999996</v>
      </c>
    </row>
    <row r="11" spans="1:5" ht="15.75" thickBot="1" x14ac:dyDescent="0.3">
      <c r="A11" s="21" t="s">
        <v>22</v>
      </c>
      <c r="B11" s="33" t="s">
        <v>25</v>
      </c>
      <c r="C11" s="35" t="s">
        <v>26</v>
      </c>
      <c r="D11" s="19" t="s">
        <v>25</v>
      </c>
      <c r="E11" s="19" t="s">
        <v>26</v>
      </c>
    </row>
    <row r="12" spans="1:5" ht="15.75" thickBot="1" x14ac:dyDescent="0.3">
      <c r="A12" s="16" t="s">
        <v>9</v>
      </c>
      <c r="B12" s="12">
        <v>1744</v>
      </c>
      <c r="C12" s="3">
        <v>4377</v>
      </c>
      <c r="D12" s="12">
        <v>411</v>
      </c>
      <c r="E12" s="12">
        <v>999</v>
      </c>
    </row>
    <row r="13" spans="1:5" ht="15.75" thickBot="1" x14ac:dyDescent="0.3">
      <c r="A13" s="16" t="s">
        <v>10</v>
      </c>
      <c r="B13" s="12">
        <v>-25886</v>
      </c>
      <c r="C13" s="3">
        <v>-7784</v>
      </c>
      <c r="D13" s="12">
        <v>-6095</v>
      </c>
      <c r="E13" s="12">
        <v>1777</v>
      </c>
    </row>
    <row r="14" spans="1:5" ht="15.75" thickBot="1" x14ac:dyDescent="0.3">
      <c r="A14" s="16" t="s">
        <v>11</v>
      </c>
      <c r="B14" s="12">
        <v>29854</v>
      </c>
      <c r="C14" s="3">
        <v>8868</v>
      </c>
      <c r="D14" s="12">
        <v>7029</v>
      </c>
      <c r="E14" s="12">
        <v>2024</v>
      </c>
    </row>
    <row r="15" spans="1:5" ht="15.75" thickBot="1" x14ac:dyDescent="0.3">
      <c r="A15" s="8" t="s">
        <v>12</v>
      </c>
      <c r="B15" s="31">
        <v>5713</v>
      </c>
      <c r="C15" s="32">
        <v>5461</v>
      </c>
      <c r="D15" s="10">
        <v>1345</v>
      </c>
      <c r="E15" s="4">
        <v>1247</v>
      </c>
    </row>
    <row r="16" spans="1:5" ht="15.75" thickBot="1" x14ac:dyDescent="0.3">
      <c r="A16" s="17" t="s">
        <v>7</v>
      </c>
      <c r="B16" s="14" t="s">
        <v>8</v>
      </c>
      <c r="C16" s="7" t="s">
        <v>8</v>
      </c>
      <c r="D16" s="15">
        <v>4.2473999999999998</v>
      </c>
      <c r="E16" s="15">
        <v>4.3804999999999996</v>
      </c>
    </row>
    <row r="17" spans="1:5" ht="15.75" thickBot="1" x14ac:dyDescent="0.3">
      <c r="A17" s="21" t="s">
        <v>23</v>
      </c>
      <c r="B17" s="33" t="s">
        <v>30</v>
      </c>
      <c r="C17" s="35" t="s">
        <v>32</v>
      </c>
      <c r="D17" s="19" t="s">
        <v>30</v>
      </c>
      <c r="E17" s="19" t="s">
        <v>32</v>
      </c>
    </row>
    <row r="18" spans="1:5" ht="15.75" thickBot="1" x14ac:dyDescent="0.3">
      <c r="A18" s="16" t="s">
        <v>13</v>
      </c>
      <c r="B18" s="12">
        <v>160293</v>
      </c>
      <c r="C18" s="3">
        <v>142842</v>
      </c>
      <c r="D18" s="12">
        <v>37926</v>
      </c>
      <c r="E18" s="12">
        <v>32277</v>
      </c>
    </row>
    <row r="19" spans="1:5" ht="15.75" thickBot="1" x14ac:dyDescent="0.3">
      <c r="A19" s="16" t="s">
        <v>14</v>
      </c>
      <c r="B19" s="12">
        <v>59729</v>
      </c>
      <c r="C19" s="3">
        <v>14979</v>
      </c>
      <c r="D19" s="12">
        <v>14132</v>
      </c>
      <c r="E19" s="12">
        <v>3385</v>
      </c>
    </row>
    <row r="20" spans="1:5" ht="15.75" thickBot="1" x14ac:dyDescent="0.3">
      <c r="A20" s="16" t="s">
        <v>15</v>
      </c>
      <c r="B20" s="12">
        <v>53725</v>
      </c>
      <c r="C20" s="3">
        <v>83042</v>
      </c>
      <c r="D20" s="12">
        <v>12711</v>
      </c>
      <c r="E20" s="12">
        <v>18764</v>
      </c>
    </row>
    <row r="21" spans="1:5" ht="15.75" thickBot="1" x14ac:dyDescent="0.3">
      <c r="A21" s="16" t="s">
        <v>16</v>
      </c>
      <c r="B21" s="12">
        <v>46839</v>
      </c>
      <c r="C21" s="3">
        <v>44820</v>
      </c>
      <c r="D21" s="12">
        <v>11082</v>
      </c>
      <c r="E21" s="12">
        <v>10128</v>
      </c>
    </row>
    <row r="22" spans="1:5" ht="15.75" thickBot="1" x14ac:dyDescent="0.3">
      <c r="A22" s="16" t="s">
        <v>17</v>
      </c>
      <c r="B22" s="12">
        <v>46768</v>
      </c>
      <c r="C22" s="3">
        <v>44703</v>
      </c>
      <c r="D22" s="12">
        <v>11065</v>
      </c>
      <c r="E22" s="12">
        <v>10101</v>
      </c>
    </row>
    <row r="23" spans="1:5" ht="15.75" thickBot="1" x14ac:dyDescent="0.3">
      <c r="A23" s="17" t="s">
        <v>18</v>
      </c>
      <c r="B23" s="14" t="s">
        <v>8</v>
      </c>
      <c r="C23" s="7" t="s">
        <v>8</v>
      </c>
      <c r="D23" s="27">
        <v>4.2264999999999997</v>
      </c>
      <c r="E23" s="27">
        <v>4.4255000000000004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jednostkowy</vt:lpstr>
      <vt:lpstr>skonsolidowany</vt:lpstr>
      <vt:lpstr>Arkusz3</vt:lpstr>
      <vt:lpstr>I półr.2017-skonsol.</vt:lpstr>
      <vt:lpstr>Arkusz3!Obszar_wydruku</vt:lpstr>
      <vt:lpstr>skonsolidowany!Obszar_wydruku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Sieradzka</dc:creator>
  <cp:lastModifiedBy>Joanna Paczowska</cp:lastModifiedBy>
  <cp:lastPrinted>2017-08-28T18:37:05Z</cp:lastPrinted>
  <dcterms:created xsi:type="dcterms:W3CDTF">2017-04-27T09:30:15Z</dcterms:created>
  <dcterms:modified xsi:type="dcterms:W3CDTF">2017-10-26T13:28:36Z</dcterms:modified>
</cp:coreProperties>
</file>